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/>
  <mc:AlternateContent xmlns:mc="http://schemas.openxmlformats.org/markup-compatibility/2006">
    <mc:Choice Requires="x15">
      <x15ac:absPath xmlns:x15ac="http://schemas.microsoft.com/office/spreadsheetml/2010/11/ac" url="D:\HomePage\xserver\template-free-download-jp\make\"/>
    </mc:Choice>
  </mc:AlternateContent>
  <xr:revisionPtr revIDLastSave="0" documentId="13_ncr:1_{60CA85DF-CC00-4C7D-B2F5-BA25E11F5880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Sheet1!$B$3:$Y$36</definedName>
  </definedNames>
  <calcPr calcId="191029"/>
</workbook>
</file>

<file path=xl/calcChain.xml><?xml version="1.0" encoding="utf-8"?>
<calcChain xmlns="http://schemas.openxmlformats.org/spreadsheetml/2006/main">
  <c r="X36" i="1" l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X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T7" i="1"/>
  <c r="T6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X6" i="1"/>
  <c r="V6" i="1"/>
  <c r="R36" i="1"/>
  <c r="R35" i="1"/>
  <c r="R34" i="1"/>
  <c r="P36" i="1"/>
  <c r="P35" i="1"/>
  <c r="P34" i="1"/>
  <c r="N36" i="1"/>
  <c r="N35" i="1"/>
  <c r="N34" i="1"/>
  <c r="L36" i="1"/>
  <c r="L35" i="1"/>
  <c r="L34" i="1"/>
  <c r="J36" i="1"/>
  <c r="J35" i="1"/>
  <c r="J34" i="1"/>
  <c r="H36" i="1"/>
  <c r="H35" i="1"/>
  <c r="H34" i="1"/>
  <c r="F36" i="1"/>
  <c r="F35" i="1"/>
  <c r="F34" i="1"/>
  <c r="D36" i="1"/>
  <c r="D35" i="1"/>
  <c r="D34" i="1"/>
  <c r="B36" i="1"/>
  <c r="B35" i="1"/>
  <c r="B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</calcChain>
</file>

<file path=xl/sharedStrings.xml><?xml version="1.0" encoding="utf-8"?>
<sst xmlns="http://schemas.openxmlformats.org/spreadsheetml/2006/main" count="15" uniqueCount="15">
  <si>
    <t>年</t>
    <rPh sb="0" eb="1">
      <t>ネン</t>
    </rPh>
    <phoneticPr fontId="1" alignment="distributed"/>
  </si>
  <si>
    <t>１月</t>
    <rPh sb="1" eb="2">
      <t>ガツ</t>
    </rPh>
    <phoneticPr fontId="1" alignment="distributed"/>
  </si>
  <si>
    <t>2月</t>
    <rPh sb="1" eb="2">
      <t>ガツ</t>
    </rPh>
    <phoneticPr fontId="1" alignment="distributed"/>
  </si>
  <si>
    <t>3月</t>
    <rPh sb="1" eb="2">
      <t>ガツ</t>
    </rPh>
    <phoneticPr fontId="1" alignment="distributed"/>
  </si>
  <si>
    <t>4月</t>
    <rPh sb="1" eb="2">
      <t>ガツ</t>
    </rPh>
    <phoneticPr fontId="1" alignment="distributed"/>
  </si>
  <si>
    <t>5月</t>
    <rPh sb="1" eb="2">
      <t>ガツ</t>
    </rPh>
    <phoneticPr fontId="1" alignment="distributed"/>
  </si>
  <si>
    <t>6月</t>
    <rPh sb="1" eb="2">
      <t>ガツ</t>
    </rPh>
    <phoneticPr fontId="1" alignment="distributed"/>
  </si>
  <si>
    <t>7月</t>
    <rPh sb="1" eb="2">
      <t>ガツ</t>
    </rPh>
    <phoneticPr fontId="1" alignment="distributed"/>
  </si>
  <si>
    <t>8月</t>
    <rPh sb="1" eb="2">
      <t>ガツ</t>
    </rPh>
    <phoneticPr fontId="1" alignment="distributed"/>
  </si>
  <si>
    <t>9月</t>
    <rPh sb="1" eb="2">
      <t>ガツ</t>
    </rPh>
    <phoneticPr fontId="1" alignment="distributed"/>
  </si>
  <si>
    <t>10月</t>
    <rPh sb="2" eb="3">
      <t>ガツ</t>
    </rPh>
    <phoneticPr fontId="1" alignment="distributed"/>
  </si>
  <si>
    <t>11月</t>
    <rPh sb="2" eb="3">
      <t>ガツ</t>
    </rPh>
    <phoneticPr fontId="1" alignment="distributed"/>
  </si>
  <si>
    <t>12月</t>
    <rPh sb="2" eb="3">
      <t>ガツ</t>
    </rPh>
    <phoneticPr fontId="1" alignment="distributed"/>
  </si>
  <si>
    <t>テンプレートの無料ダウンロード</t>
    <phoneticPr fontId="5"/>
  </si>
  <si>
    <t>年間スケジュール表</t>
    <phoneticPr fontId="1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</si>
</sst>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"/>
  </numFmts>
  <fonts count="1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6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sz val="8"/>
      <color rgb="FFFF0000"/>
      <name val="メイリオ"/>
      <family val="3"/>
      <charset val="128"/>
    </font>
    <font>
      <sz val="8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1">
      <alignment vertical="center"/>
    </xf>
    <xf numFmtId="0" fontId="3" fillId="0" borderId="0" xfId="0" applyFont="1" applyBorder="1" applyAlignment="1">
      <alignment vertical="center"/>
    </xf>
    <xf numFmtId="0" fontId="6" fillId="0" borderId="13" xfId="0" applyFont="1" applyBorder="1" applyAlignment="1">
      <alignment horizontal="center" vertical="center"/>
    </xf>
    <xf numFmtId="0" fontId="7" fillId="0" borderId="13" xfId="0" applyFont="1" applyBorder="1">
      <alignment vertical="center"/>
    </xf>
    <xf numFmtId="0" fontId="7" fillId="0" borderId="0" xfId="0" applyFont="1">
      <alignment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176" fontId="8" fillId="3" borderId="1" xfId="0" applyNumberFormat="1" applyFont="1" applyFill="1" applyBorder="1" applyAlignment="1">
      <alignment horizontal="center" vertical="center"/>
    </xf>
    <xf numFmtId="176" fontId="8" fillId="3" borderId="1" xfId="0" applyNumberFormat="1" applyFont="1" applyFill="1" applyBorder="1" applyAlignment="1">
      <alignment horizontal="left" vertical="center"/>
    </xf>
    <xf numFmtId="176" fontId="8" fillId="3" borderId="9" xfId="0" applyNumberFormat="1" applyFont="1" applyFill="1" applyBorder="1" applyAlignment="1">
      <alignment horizontal="left" vertical="center"/>
    </xf>
    <xf numFmtId="0" fontId="8" fillId="3" borderId="9" xfId="0" applyFont="1" applyFill="1" applyBorder="1">
      <alignment vertical="center"/>
    </xf>
    <xf numFmtId="176" fontId="9" fillId="3" borderId="1" xfId="0" applyNumberFormat="1" applyFont="1" applyFill="1" applyBorder="1" applyAlignment="1">
      <alignment horizontal="center" vertical="center"/>
    </xf>
    <xf numFmtId="176" fontId="8" fillId="3" borderId="5" xfId="0" applyNumberFormat="1" applyFont="1" applyFill="1" applyBorder="1" applyAlignment="1">
      <alignment horizontal="left" vertical="center"/>
    </xf>
    <xf numFmtId="176" fontId="10" fillId="3" borderId="1" xfId="0" applyNumberFormat="1" applyFont="1" applyFill="1" applyBorder="1" applyAlignment="1">
      <alignment horizontal="center" vertical="center"/>
    </xf>
    <xf numFmtId="176" fontId="8" fillId="3" borderId="2" xfId="0" applyNumberFormat="1" applyFont="1" applyFill="1" applyBorder="1" applyAlignment="1">
      <alignment horizontal="center" vertical="center"/>
    </xf>
    <xf numFmtId="176" fontId="8" fillId="3" borderId="2" xfId="0" applyNumberFormat="1" applyFont="1" applyFill="1" applyBorder="1" applyAlignment="1">
      <alignment horizontal="left" vertical="center"/>
    </xf>
    <xf numFmtId="176" fontId="8" fillId="3" borderId="10" xfId="0" applyNumberFormat="1" applyFont="1" applyFill="1" applyBorder="1" applyAlignment="1">
      <alignment horizontal="left" vertical="center"/>
    </xf>
    <xf numFmtId="0" fontId="8" fillId="3" borderId="10" xfId="0" applyFont="1" applyFill="1" applyBorder="1">
      <alignment vertical="center"/>
    </xf>
    <xf numFmtId="176" fontId="8" fillId="3" borderId="6" xfId="0" applyNumberFormat="1" applyFont="1" applyFill="1" applyBorder="1" applyAlignment="1">
      <alignment horizontal="left" vertical="center"/>
    </xf>
    <xf numFmtId="176" fontId="8" fillId="3" borderId="3" xfId="0" applyNumberFormat="1" applyFont="1" applyFill="1" applyBorder="1" applyAlignment="1">
      <alignment horizontal="center" vertical="center"/>
    </xf>
    <xf numFmtId="176" fontId="8" fillId="3" borderId="3" xfId="0" applyNumberFormat="1" applyFont="1" applyFill="1" applyBorder="1" applyAlignment="1">
      <alignment horizontal="left" vertical="center"/>
    </xf>
    <xf numFmtId="176" fontId="8" fillId="3" borderId="11" xfId="0" applyNumberFormat="1" applyFont="1" applyFill="1" applyBorder="1" applyAlignment="1">
      <alignment horizontal="left" vertical="center"/>
    </xf>
    <xf numFmtId="0" fontId="8" fillId="3" borderId="11" xfId="0" applyFont="1" applyFill="1" applyBorder="1">
      <alignment vertical="center"/>
    </xf>
    <xf numFmtId="176" fontId="8" fillId="3" borderId="7" xfId="0" applyNumberFormat="1" applyFont="1" applyFill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24">
    <dxf>
      <font>
        <b/>
        <i val="0"/>
        <color rgb="FFFF0000"/>
        <name val="ＭＳ Ｐゴシック"/>
        <scheme val="none"/>
      </font>
      <fill>
        <patternFill patternType="none">
          <bgColor auto="1"/>
        </patternFill>
      </fill>
    </dxf>
    <dxf>
      <font>
        <b/>
        <i val="0"/>
        <color rgb="FF00B0F0"/>
        <name val="ＭＳ Ｐゴシック"/>
        <scheme val="none"/>
      </font>
      <fill>
        <patternFill patternType="none">
          <bgColor auto="1"/>
        </patternFill>
      </fill>
    </dxf>
    <dxf>
      <font>
        <b/>
        <i val="0"/>
        <color rgb="FFFF0000"/>
        <name val="ＭＳ Ｐゴシック"/>
        <scheme val="none"/>
      </font>
      <fill>
        <patternFill patternType="none">
          <bgColor auto="1"/>
        </patternFill>
      </fill>
    </dxf>
    <dxf>
      <font>
        <b/>
        <i val="0"/>
        <color rgb="FF00B0F0"/>
        <name val="ＭＳ Ｐゴシック"/>
        <scheme val="none"/>
      </font>
      <fill>
        <patternFill patternType="none">
          <bgColor auto="1"/>
        </patternFill>
      </fill>
    </dxf>
    <dxf>
      <font>
        <b/>
        <i val="0"/>
        <color rgb="FFFF0000"/>
        <name val="ＭＳ Ｐゴシック"/>
        <scheme val="none"/>
      </font>
      <fill>
        <patternFill patternType="none">
          <bgColor auto="1"/>
        </patternFill>
      </fill>
    </dxf>
    <dxf>
      <font>
        <b/>
        <i val="0"/>
        <color rgb="FF00B0F0"/>
        <name val="ＭＳ Ｐゴシック"/>
        <scheme val="none"/>
      </font>
      <fill>
        <patternFill patternType="none">
          <bgColor auto="1"/>
        </patternFill>
      </fill>
    </dxf>
    <dxf>
      <font>
        <b/>
        <i val="0"/>
        <color rgb="FFFF0000"/>
        <name val="ＭＳ Ｐゴシック"/>
        <scheme val="none"/>
      </font>
      <fill>
        <patternFill patternType="none">
          <bgColor auto="1"/>
        </patternFill>
      </fill>
    </dxf>
    <dxf>
      <font>
        <b/>
        <i val="0"/>
        <color rgb="FF00B0F0"/>
        <name val="ＭＳ Ｐゴシック"/>
        <scheme val="none"/>
      </font>
      <fill>
        <patternFill patternType="none">
          <bgColor auto="1"/>
        </patternFill>
      </fill>
    </dxf>
    <dxf>
      <font>
        <b/>
        <i val="0"/>
        <color rgb="FFFF0000"/>
        <name val="ＭＳ Ｐゴシック"/>
        <scheme val="none"/>
      </font>
      <fill>
        <patternFill patternType="none">
          <bgColor auto="1"/>
        </patternFill>
      </fill>
    </dxf>
    <dxf>
      <font>
        <b/>
        <i val="0"/>
        <color rgb="FF00B0F0"/>
        <name val="ＭＳ Ｐゴシック"/>
        <scheme val="none"/>
      </font>
      <fill>
        <patternFill patternType="none">
          <bgColor auto="1"/>
        </patternFill>
      </fill>
    </dxf>
    <dxf>
      <font>
        <b/>
        <i val="0"/>
        <color rgb="FFFF0000"/>
        <name val="ＭＳ Ｐゴシック"/>
        <scheme val="none"/>
      </font>
      <fill>
        <patternFill patternType="none">
          <bgColor auto="1"/>
        </patternFill>
      </fill>
    </dxf>
    <dxf>
      <font>
        <b/>
        <i val="0"/>
        <color rgb="FF00B0F0"/>
        <name val="ＭＳ Ｐゴシック"/>
        <scheme val="none"/>
      </font>
      <fill>
        <patternFill patternType="none">
          <bgColor auto="1"/>
        </patternFill>
      </fill>
    </dxf>
    <dxf>
      <font>
        <b/>
        <i val="0"/>
        <color rgb="FFFF0000"/>
        <name val="ＭＳ Ｐゴシック"/>
        <scheme val="none"/>
      </font>
      <fill>
        <patternFill patternType="none">
          <bgColor auto="1"/>
        </patternFill>
      </fill>
    </dxf>
    <dxf>
      <font>
        <b/>
        <i val="0"/>
        <color rgb="FF00B0F0"/>
        <name val="ＭＳ Ｐゴシック"/>
        <scheme val="none"/>
      </font>
      <fill>
        <patternFill patternType="none">
          <bgColor auto="1"/>
        </patternFill>
      </fill>
    </dxf>
    <dxf>
      <font>
        <b/>
        <i val="0"/>
        <color rgb="FFFF0000"/>
        <name val="ＭＳ Ｐゴシック"/>
        <scheme val="none"/>
      </font>
      <fill>
        <patternFill patternType="none">
          <bgColor auto="1"/>
        </patternFill>
      </fill>
    </dxf>
    <dxf>
      <font>
        <b/>
        <i val="0"/>
        <color rgb="FF00B0F0"/>
        <name val="ＭＳ Ｐゴシック"/>
        <scheme val="none"/>
      </font>
      <fill>
        <patternFill patternType="none">
          <bgColor auto="1"/>
        </patternFill>
      </fill>
    </dxf>
    <dxf>
      <font>
        <b/>
        <i val="0"/>
        <color rgb="FFFF0000"/>
        <name val="ＭＳ Ｐゴシック"/>
        <scheme val="none"/>
      </font>
      <fill>
        <patternFill patternType="none">
          <bgColor auto="1"/>
        </patternFill>
      </fill>
    </dxf>
    <dxf>
      <font>
        <b/>
        <i val="0"/>
        <color rgb="FF00B0F0"/>
        <name val="ＭＳ Ｐゴシック"/>
        <scheme val="none"/>
      </font>
      <fill>
        <patternFill patternType="none">
          <bgColor auto="1"/>
        </patternFill>
      </fill>
    </dxf>
    <dxf>
      <font>
        <b/>
        <i val="0"/>
        <color rgb="FFFF0000"/>
        <name val="ＭＳ Ｐゴシック"/>
        <scheme val="none"/>
      </font>
      <fill>
        <patternFill patternType="none">
          <bgColor auto="1"/>
        </patternFill>
      </fill>
    </dxf>
    <dxf>
      <font>
        <b/>
        <i val="0"/>
        <color rgb="FF00B0F0"/>
        <name val="ＭＳ Ｐゴシック"/>
        <scheme val="none"/>
      </font>
      <fill>
        <patternFill patternType="none">
          <bgColor auto="1"/>
        </patternFill>
      </fill>
    </dxf>
    <dxf>
      <font>
        <b/>
        <i val="0"/>
        <color rgb="FFFF0000"/>
        <name val="ＭＳ Ｐゴシック"/>
        <scheme val="none"/>
      </font>
      <fill>
        <patternFill patternType="none">
          <bgColor auto="1"/>
        </patternFill>
      </fill>
    </dxf>
    <dxf>
      <font>
        <b/>
        <i val="0"/>
        <color rgb="FF00B0F0"/>
        <name val="ＭＳ Ｐゴシック"/>
        <scheme val="none"/>
      </font>
      <fill>
        <patternFill patternType="none">
          <bgColor auto="1"/>
        </patternFill>
      </fill>
    </dxf>
    <dxf>
      <font>
        <b/>
        <i val="0"/>
        <color rgb="FFFF0000"/>
        <name val="ＭＳ Ｐゴシック"/>
        <scheme val="none"/>
      </font>
      <fill>
        <patternFill patternType="none">
          <bgColor auto="1"/>
        </patternFill>
      </fill>
    </dxf>
    <dxf>
      <font>
        <b/>
        <i val="0"/>
        <color rgb="FF00B0F0"/>
        <name val="ＭＳ Ｐゴシック"/>
        <scheme val="none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3</xdr:col>
      <xdr:colOff>228600</xdr:colOff>
      <xdr:row>3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A1469D79-6579-493A-A89C-CAB56F9CFCDF}"/>
            </a:ext>
          </a:extLst>
        </xdr:cNvPr>
        <xdr:cNvCxnSpPr/>
      </xdr:nvCxnSpPr>
      <xdr:spPr>
        <a:xfrm>
          <a:off x="295275" y="581025"/>
          <a:ext cx="1009650" cy="0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emplate-free-download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36"/>
  <sheetViews>
    <sheetView showGridLines="0" tabSelected="1" zoomScaleNormal="100" workbookViewId="0"/>
  </sheetViews>
  <sheetFormatPr defaultRowHeight="13.5" x14ac:dyDescent="0.15"/>
  <cols>
    <col min="1" max="1" width="3.75" style="1" customWidth="1"/>
    <col min="2" max="2" width="2.5" style="1" customWidth="1"/>
    <col min="3" max="3" width="9.375" style="1" customWidth="1"/>
    <col min="4" max="4" width="2.5" style="1" customWidth="1"/>
    <col min="5" max="5" width="9.375" style="1" customWidth="1"/>
    <col min="6" max="6" width="2.75" style="1" customWidth="1"/>
    <col min="7" max="7" width="9.375" style="1" customWidth="1"/>
    <col min="8" max="8" width="2.625" style="1" customWidth="1"/>
    <col min="9" max="9" width="9.375" style="1" customWidth="1"/>
    <col min="10" max="10" width="2.75" style="1" customWidth="1"/>
    <col min="11" max="11" width="9.375" style="1" customWidth="1"/>
    <col min="12" max="12" width="2.625" style="1" customWidth="1"/>
    <col min="13" max="13" width="9.375" style="1" customWidth="1"/>
    <col min="14" max="14" width="2.625" style="1" customWidth="1"/>
    <col min="15" max="15" width="9.375" style="1" customWidth="1"/>
    <col min="16" max="16" width="2.5" style="1" customWidth="1"/>
    <col min="17" max="17" width="9.375" style="1" customWidth="1"/>
    <col min="18" max="18" width="2.75" style="1" customWidth="1"/>
    <col min="19" max="19" width="9.375" style="1" customWidth="1"/>
    <col min="20" max="20" width="2.625" style="1" customWidth="1"/>
    <col min="21" max="21" width="9.375" style="1" customWidth="1"/>
    <col min="22" max="22" width="2.625" style="1" customWidth="1"/>
    <col min="23" max="23" width="9.375" style="1" customWidth="1"/>
    <col min="24" max="24" width="2.625" style="1" customWidth="1"/>
    <col min="25" max="25" width="9.375" style="1" customWidth="1"/>
    <col min="26" max="39" width="3.75" style="1" customWidth="1"/>
    <col min="40" max="16384" width="9" style="1"/>
  </cols>
  <sheetData>
    <row r="1" spans="1:25" x14ac:dyDescent="0.15">
      <c r="A1" s="2" t="s">
        <v>13</v>
      </c>
    </row>
    <row r="2" spans="1:25" ht="18.75" x14ac:dyDescent="0.1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 ht="25.5" thickBot="1" x14ac:dyDescent="0.2">
      <c r="B3" s="4">
        <v>2021</v>
      </c>
      <c r="C3" s="4"/>
      <c r="D3" s="5" t="s">
        <v>0</v>
      </c>
      <c r="E3" s="5"/>
      <c r="F3" s="5"/>
      <c r="G3" s="5"/>
      <c r="H3" s="5"/>
      <c r="I3" s="5"/>
      <c r="J3" s="5"/>
      <c r="K3" s="4" t="s">
        <v>14</v>
      </c>
      <c r="L3" s="4"/>
      <c r="M3" s="4"/>
      <c r="N3" s="4"/>
      <c r="O3" s="4"/>
      <c r="P3" s="4"/>
      <c r="Q3" s="4"/>
      <c r="R3" s="5"/>
      <c r="S3" s="5"/>
      <c r="T3" s="5"/>
      <c r="U3" s="5"/>
      <c r="V3" s="5"/>
      <c r="W3" s="5"/>
      <c r="X3" s="5"/>
      <c r="Y3" s="5"/>
    </row>
    <row r="4" spans="1:25" ht="18.75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</row>
    <row r="5" spans="1:25" ht="15" customHeight="1" x14ac:dyDescent="0.15">
      <c r="B5" s="7" t="s">
        <v>4</v>
      </c>
      <c r="C5" s="8"/>
      <c r="D5" s="7" t="s">
        <v>5</v>
      </c>
      <c r="E5" s="8"/>
      <c r="F5" s="7" t="s">
        <v>6</v>
      </c>
      <c r="G5" s="8"/>
      <c r="H5" s="7" t="s">
        <v>7</v>
      </c>
      <c r="I5" s="8"/>
      <c r="J5" s="7" t="s">
        <v>8</v>
      </c>
      <c r="K5" s="8"/>
      <c r="L5" s="7" t="s">
        <v>9</v>
      </c>
      <c r="M5" s="8"/>
      <c r="N5" s="7" t="s">
        <v>10</v>
      </c>
      <c r="O5" s="8"/>
      <c r="P5" s="7" t="s">
        <v>11</v>
      </c>
      <c r="Q5" s="8"/>
      <c r="R5" s="7" t="s">
        <v>12</v>
      </c>
      <c r="S5" s="9"/>
      <c r="T5" s="7" t="s">
        <v>1</v>
      </c>
      <c r="U5" s="8"/>
      <c r="V5" s="7" t="s">
        <v>2</v>
      </c>
      <c r="W5" s="8"/>
      <c r="X5" s="7" t="s">
        <v>3</v>
      </c>
      <c r="Y5" s="8"/>
    </row>
    <row r="6" spans="1:25" ht="18" customHeight="1" x14ac:dyDescent="0.15">
      <c r="B6" s="10">
        <f>DATE($B$3,4,1)</f>
        <v>44287</v>
      </c>
      <c r="C6" s="11"/>
      <c r="D6" s="10">
        <f>DATE($B$3,5,1)</f>
        <v>44317</v>
      </c>
      <c r="E6" s="11"/>
      <c r="F6" s="10">
        <f>DATE($B$3,6,1)</f>
        <v>44348</v>
      </c>
      <c r="G6" s="11"/>
      <c r="H6" s="10">
        <f>DATE($B$3,7,1)</f>
        <v>44378</v>
      </c>
      <c r="I6" s="11"/>
      <c r="J6" s="10">
        <f>DATE($B$3,8,1)</f>
        <v>44409</v>
      </c>
      <c r="K6" s="11"/>
      <c r="L6" s="10">
        <f>DATE($B$3,9,1)</f>
        <v>44440</v>
      </c>
      <c r="M6" s="11"/>
      <c r="N6" s="10">
        <f>DATE($B$3,10,1)</f>
        <v>44470</v>
      </c>
      <c r="O6" s="11"/>
      <c r="P6" s="10">
        <f>DATE($B$3,11,1)</f>
        <v>44501</v>
      </c>
      <c r="Q6" s="12"/>
      <c r="R6" s="10">
        <f>DATE($B$3,12,1)</f>
        <v>44531</v>
      </c>
      <c r="S6" s="13"/>
      <c r="T6" s="14">
        <f>DATE($B$3+1,1,1)</f>
        <v>44562</v>
      </c>
      <c r="U6" s="15"/>
      <c r="V6" s="16">
        <f>DATE($B$3+1,2,1)</f>
        <v>44593</v>
      </c>
      <c r="W6" s="11"/>
      <c r="X6" s="16">
        <f>DATE($B$3+1,3,1)</f>
        <v>44621</v>
      </c>
      <c r="Y6" s="11"/>
    </row>
    <row r="7" spans="1:25" ht="18" customHeight="1" x14ac:dyDescent="0.15">
      <c r="B7" s="17">
        <f>DATE($B$3,4,2)</f>
        <v>44288</v>
      </c>
      <c r="C7" s="18"/>
      <c r="D7" s="17">
        <f>DATE($B$3,5,2)</f>
        <v>44318</v>
      </c>
      <c r="E7" s="18"/>
      <c r="F7" s="17">
        <f>DATE($B$3,6,2)</f>
        <v>44349</v>
      </c>
      <c r="G7" s="18"/>
      <c r="H7" s="17">
        <f>DATE($B$3,7,2)</f>
        <v>44379</v>
      </c>
      <c r="I7" s="18"/>
      <c r="J7" s="17">
        <f>DATE($B$3,8,2)</f>
        <v>44410</v>
      </c>
      <c r="K7" s="18"/>
      <c r="L7" s="17">
        <f>DATE($B$3,9,2)</f>
        <v>44441</v>
      </c>
      <c r="M7" s="18"/>
      <c r="N7" s="17">
        <f>DATE($B$3,10,2)</f>
        <v>44471</v>
      </c>
      <c r="O7" s="18"/>
      <c r="P7" s="17">
        <f>DATE($B$3,11,2)</f>
        <v>44502</v>
      </c>
      <c r="Q7" s="19"/>
      <c r="R7" s="17">
        <f>DATE($B$3,12,2)</f>
        <v>44532</v>
      </c>
      <c r="S7" s="20"/>
      <c r="T7" s="17">
        <f>DATE($B$3+1,1,2)</f>
        <v>44563</v>
      </c>
      <c r="U7" s="21"/>
      <c r="V7" s="17">
        <f>DATE($B$3+1,2,2)</f>
        <v>44594</v>
      </c>
      <c r="W7" s="18"/>
      <c r="X7" s="17">
        <f>DATE($B$3+1,3,2)</f>
        <v>44622</v>
      </c>
      <c r="Y7" s="18"/>
    </row>
    <row r="8" spans="1:25" ht="18" customHeight="1" x14ac:dyDescent="0.15">
      <c r="B8" s="17">
        <f>DATE($B$3,4,3)</f>
        <v>44289</v>
      </c>
      <c r="C8" s="18"/>
      <c r="D8" s="17">
        <f>DATE($B$3,5,3)</f>
        <v>44319</v>
      </c>
      <c r="E8" s="18"/>
      <c r="F8" s="17">
        <f>DATE($B$3,6,3)</f>
        <v>44350</v>
      </c>
      <c r="G8" s="18"/>
      <c r="H8" s="17">
        <f>DATE($B$3,7,3)</f>
        <v>44380</v>
      </c>
      <c r="I8" s="18"/>
      <c r="J8" s="17">
        <f>DATE($B$3,8,3)</f>
        <v>44411</v>
      </c>
      <c r="K8" s="18"/>
      <c r="L8" s="17">
        <f>DATE($B$3,9,3)</f>
        <v>44442</v>
      </c>
      <c r="M8" s="18"/>
      <c r="N8" s="17">
        <f>DATE($B$3,10,3)</f>
        <v>44472</v>
      </c>
      <c r="O8" s="18"/>
      <c r="P8" s="17">
        <f>DATE($B$3,11,3)</f>
        <v>44503</v>
      </c>
      <c r="Q8" s="19"/>
      <c r="R8" s="17">
        <f>DATE($B$3,12,3)</f>
        <v>44533</v>
      </c>
      <c r="S8" s="20"/>
      <c r="T8" s="17">
        <f>DATE($B$3+1,1,3)</f>
        <v>44564</v>
      </c>
      <c r="U8" s="21"/>
      <c r="V8" s="17">
        <f>DATE($B$3+1,2,3)</f>
        <v>44595</v>
      </c>
      <c r="W8" s="18"/>
      <c r="X8" s="17">
        <f>DATE($B$3+1,3,3)</f>
        <v>44623</v>
      </c>
      <c r="Y8" s="18"/>
    </row>
    <row r="9" spans="1:25" ht="18" customHeight="1" x14ac:dyDescent="0.15">
      <c r="B9" s="17">
        <f>DATE($B$3,4,4)</f>
        <v>44290</v>
      </c>
      <c r="C9" s="18"/>
      <c r="D9" s="17">
        <f>DATE($B$3,5,4)</f>
        <v>44320</v>
      </c>
      <c r="E9" s="18"/>
      <c r="F9" s="17">
        <f>DATE($B$3,6,4)</f>
        <v>44351</v>
      </c>
      <c r="G9" s="18"/>
      <c r="H9" s="17">
        <f>DATE($B$3,7,4)</f>
        <v>44381</v>
      </c>
      <c r="I9" s="18"/>
      <c r="J9" s="17">
        <f>DATE($B$3,8,4)</f>
        <v>44412</v>
      </c>
      <c r="K9" s="18"/>
      <c r="L9" s="17">
        <f>DATE($B$3,9,4)</f>
        <v>44443</v>
      </c>
      <c r="M9" s="18"/>
      <c r="N9" s="17">
        <f>DATE($B$3,10,4)</f>
        <v>44473</v>
      </c>
      <c r="O9" s="18"/>
      <c r="P9" s="17">
        <f>DATE($B$3,11,4)</f>
        <v>44504</v>
      </c>
      <c r="Q9" s="19"/>
      <c r="R9" s="17">
        <f>DATE($B$3,12,4)</f>
        <v>44534</v>
      </c>
      <c r="S9" s="20"/>
      <c r="T9" s="17">
        <f>DATE($B$3+1,1,4)</f>
        <v>44565</v>
      </c>
      <c r="U9" s="21"/>
      <c r="V9" s="17">
        <f>DATE($B$3+1,2,4)</f>
        <v>44596</v>
      </c>
      <c r="W9" s="18"/>
      <c r="X9" s="17">
        <f>DATE($B$3+1,3,4)</f>
        <v>44624</v>
      </c>
      <c r="Y9" s="18"/>
    </row>
    <row r="10" spans="1:25" ht="18" customHeight="1" x14ac:dyDescent="0.15">
      <c r="B10" s="17">
        <f>DATE($B$3,4,5)</f>
        <v>44291</v>
      </c>
      <c r="C10" s="18"/>
      <c r="D10" s="17">
        <f>DATE($B$3,5,5)</f>
        <v>44321</v>
      </c>
      <c r="E10" s="18"/>
      <c r="F10" s="17">
        <f>DATE($B$3,6,5)</f>
        <v>44352</v>
      </c>
      <c r="G10" s="18"/>
      <c r="H10" s="17">
        <f>DATE($B$3,7,5)</f>
        <v>44382</v>
      </c>
      <c r="I10" s="18"/>
      <c r="J10" s="17">
        <f>DATE($B$3,8,5)</f>
        <v>44413</v>
      </c>
      <c r="K10" s="18"/>
      <c r="L10" s="17">
        <f>DATE($B$3,9,5)</f>
        <v>44444</v>
      </c>
      <c r="M10" s="18"/>
      <c r="N10" s="17">
        <f>DATE($B$3,10,5)</f>
        <v>44474</v>
      </c>
      <c r="O10" s="18"/>
      <c r="P10" s="17">
        <f>DATE($B$3,11,5)</f>
        <v>44505</v>
      </c>
      <c r="Q10" s="19"/>
      <c r="R10" s="17">
        <f>DATE($B$3,12,5)</f>
        <v>44535</v>
      </c>
      <c r="S10" s="20"/>
      <c r="T10" s="17">
        <f>DATE($B$3+1,1,5)</f>
        <v>44566</v>
      </c>
      <c r="U10" s="21"/>
      <c r="V10" s="17">
        <f>DATE($B$3+1,2,5)</f>
        <v>44597</v>
      </c>
      <c r="W10" s="18"/>
      <c r="X10" s="17">
        <f>DATE($B$3+1,3,5)</f>
        <v>44625</v>
      </c>
      <c r="Y10" s="18"/>
    </row>
    <row r="11" spans="1:25" ht="18" customHeight="1" x14ac:dyDescent="0.15">
      <c r="B11" s="17">
        <f>DATE($B$3,4,6)</f>
        <v>44292</v>
      </c>
      <c r="C11" s="18"/>
      <c r="D11" s="17">
        <f>DATE($B$3,5,6)</f>
        <v>44322</v>
      </c>
      <c r="E11" s="18"/>
      <c r="F11" s="17">
        <f>DATE($B$3,6,6)</f>
        <v>44353</v>
      </c>
      <c r="G11" s="18"/>
      <c r="H11" s="17">
        <f>DATE($B$3,7,6)</f>
        <v>44383</v>
      </c>
      <c r="I11" s="18"/>
      <c r="J11" s="17">
        <f>DATE($B$3,8,6)</f>
        <v>44414</v>
      </c>
      <c r="K11" s="18"/>
      <c r="L11" s="17">
        <f>DATE($B$3,9,6)</f>
        <v>44445</v>
      </c>
      <c r="M11" s="18"/>
      <c r="N11" s="17">
        <f>DATE($B$3,10,6)</f>
        <v>44475</v>
      </c>
      <c r="O11" s="18"/>
      <c r="P11" s="17">
        <f>DATE($B$3,11,6)</f>
        <v>44506</v>
      </c>
      <c r="Q11" s="19"/>
      <c r="R11" s="17">
        <f>DATE($B$3,12,6)</f>
        <v>44536</v>
      </c>
      <c r="S11" s="20"/>
      <c r="T11" s="17">
        <f>DATE($B$3+1,1,6)</f>
        <v>44567</v>
      </c>
      <c r="U11" s="21"/>
      <c r="V11" s="17">
        <f>DATE($B$3+1,2,6)</f>
        <v>44598</v>
      </c>
      <c r="W11" s="18"/>
      <c r="X11" s="17">
        <f>DATE($B$3+1,3,6)</f>
        <v>44626</v>
      </c>
      <c r="Y11" s="18"/>
    </row>
    <row r="12" spans="1:25" ht="18" customHeight="1" x14ac:dyDescent="0.15">
      <c r="B12" s="17">
        <f>DATE($B$3,4,7)</f>
        <v>44293</v>
      </c>
      <c r="C12" s="18"/>
      <c r="D12" s="17">
        <f>DATE($B$3,5,7)</f>
        <v>44323</v>
      </c>
      <c r="E12" s="18"/>
      <c r="F12" s="17">
        <f>DATE($B$3,6,7)</f>
        <v>44354</v>
      </c>
      <c r="G12" s="18"/>
      <c r="H12" s="17">
        <f>DATE($B$3,7,7)</f>
        <v>44384</v>
      </c>
      <c r="I12" s="18"/>
      <c r="J12" s="17">
        <f>DATE($B$3,8,7)</f>
        <v>44415</v>
      </c>
      <c r="K12" s="18"/>
      <c r="L12" s="17">
        <f>DATE($B$3,9,7)</f>
        <v>44446</v>
      </c>
      <c r="M12" s="18"/>
      <c r="N12" s="17">
        <f>DATE($B$3,10,7)</f>
        <v>44476</v>
      </c>
      <c r="O12" s="18"/>
      <c r="P12" s="17">
        <f>DATE($B$3,11,7)</f>
        <v>44507</v>
      </c>
      <c r="Q12" s="19"/>
      <c r="R12" s="17">
        <f>DATE($B$3,12,7)</f>
        <v>44537</v>
      </c>
      <c r="S12" s="20"/>
      <c r="T12" s="17">
        <f>DATE($B$3+1,1,7)</f>
        <v>44568</v>
      </c>
      <c r="U12" s="21"/>
      <c r="V12" s="17">
        <f>DATE($B$3+1,2,7)</f>
        <v>44599</v>
      </c>
      <c r="W12" s="18"/>
      <c r="X12" s="17">
        <f>DATE($B$3+1,3,7)</f>
        <v>44627</v>
      </c>
      <c r="Y12" s="18"/>
    </row>
    <row r="13" spans="1:25" ht="18" customHeight="1" x14ac:dyDescent="0.15">
      <c r="B13" s="17">
        <f>DATE($B$3,4,8)</f>
        <v>44294</v>
      </c>
      <c r="C13" s="18"/>
      <c r="D13" s="17">
        <f>DATE($B$3,5,8)</f>
        <v>44324</v>
      </c>
      <c r="E13" s="18"/>
      <c r="F13" s="17">
        <f>DATE($B$3,6,8)</f>
        <v>44355</v>
      </c>
      <c r="G13" s="18"/>
      <c r="H13" s="17">
        <f>DATE($B$3,7,8)</f>
        <v>44385</v>
      </c>
      <c r="I13" s="18"/>
      <c r="J13" s="17">
        <f>DATE($B$3,8,8)</f>
        <v>44416</v>
      </c>
      <c r="K13" s="18"/>
      <c r="L13" s="17">
        <f>DATE($B$3,9,8)</f>
        <v>44447</v>
      </c>
      <c r="M13" s="18"/>
      <c r="N13" s="17">
        <f>DATE($B$3,10,8)</f>
        <v>44477</v>
      </c>
      <c r="O13" s="18"/>
      <c r="P13" s="17">
        <f>DATE($B$3,11,8)</f>
        <v>44508</v>
      </c>
      <c r="Q13" s="19"/>
      <c r="R13" s="17">
        <f>DATE($B$3,12,8)</f>
        <v>44538</v>
      </c>
      <c r="S13" s="20"/>
      <c r="T13" s="17">
        <f>DATE($B$3+1,1,8)</f>
        <v>44569</v>
      </c>
      <c r="U13" s="21"/>
      <c r="V13" s="17">
        <f>DATE($B$3+1,2,8)</f>
        <v>44600</v>
      </c>
      <c r="W13" s="18"/>
      <c r="X13" s="17">
        <f>DATE($B$3+1,3,8)</f>
        <v>44628</v>
      </c>
      <c r="Y13" s="18"/>
    </row>
    <row r="14" spans="1:25" ht="18" customHeight="1" x14ac:dyDescent="0.15">
      <c r="B14" s="17">
        <f>DATE($B$3,4,9)</f>
        <v>44295</v>
      </c>
      <c r="C14" s="18"/>
      <c r="D14" s="17">
        <f>DATE($B$3,5,9)</f>
        <v>44325</v>
      </c>
      <c r="E14" s="18"/>
      <c r="F14" s="17">
        <f>DATE($B$3,6,9)</f>
        <v>44356</v>
      </c>
      <c r="G14" s="18"/>
      <c r="H14" s="17">
        <f>DATE($B$3,7,9)</f>
        <v>44386</v>
      </c>
      <c r="I14" s="18"/>
      <c r="J14" s="17">
        <f>DATE($B$3,8,9)</f>
        <v>44417</v>
      </c>
      <c r="K14" s="18"/>
      <c r="L14" s="17">
        <f>DATE($B$3,9,9)</f>
        <v>44448</v>
      </c>
      <c r="M14" s="18"/>
      <c r="N14" s="17">
        <f>DATE($B$3,10,9)</f>
        <v>44478</v>
      </c>
      <c r="O14" s="18"/>
      <c r="P14" s="17">
        <f>DATE($B$3,11,9)</f>
        <v>44509</v>
      </c>
      <c r="Q14" s="19"/>
      <c r="R14" s="17">
        <f>DATE($B$3,12,9)</f>
        <v>44539</v>
      </c>
      <c r="S14" s="20"/>
      <c r="T14" s="17">
        <f>DATE($B$3+1,1,9)</f>
        <v>44570</v>
      </c>
      <c r="U14" s="21"/>
      <c r="V14" s="17">
        <f>DATE($B$3+1,2,9)</f>
        <v>44601</v>
      </c>
      <c r="W14" s="18"/>
      <c r="X14" s="17">
        <f>DATE($B$3+1,3,9)</f>
        <v>44629</v>
      </c>
      <c r="Y14" s="18"/>
    </row>
    <row r="15" spans="1:25" ht="18" customHeight="1" x14ac:dyDescent="0.15">
      <c r="B15" s="17">
        <f>DATE($B$3,4,10)</f>
        <v>44296</v>
      </c>
      <c r="C15" s="18"/>
      <c r="D15" s="17">
        <f>DATE($B$3,5,10)</f>
        <v>44326</v>
      </c>
      <c r="E15" s="18"/>
      <c r="F15" s="17">
        <f>DATE($B$3,6,10)</f>
        <v>44357</v>
      </c>
      <c r="G15" s="18"/>
      <c r="H15" s="17">
        <f>DATE($B$3,7,10)</f>
        <v>44387</v>
      </c>
      <c r="I15" s="18"/>
      <c r="J15" s="17">
        <f>DATE($B$3,8,10)</f>
        <v>44418</v>
      </c>
      <c r="K15" s="18"/>
      <c r="L15" s="17">
        <f>DATE($B$3,9,10)</f>
        <v>44449</v>
      </c>
      <c r="M15" s="18"/>
      <c r="N15" s="17">
        <f>DATE($B$3,10,10)</f>
        <v>44479</v>
      </c>
      <c r="O15" s="18"/>
      <c r="P15" s="17">
        <f>DATE($B$3,11,10)</f>
        <v>44510</v>
      </c>
      <c r="Q15" s="19"/>
      <c r="R15" s="17">
        <f>DATE($B$3,12,10)</f>
        <v>44540</v>
      </c>
      <c r="S15" s="20"/>
      <c r="T15" s="17">
        <f>DATE($B$3+1,1,10)</f>
        <v>44571</v>
      </c>
      <c r="U15" s="21"/>
      <c r="V15" s="17">
        <f>DATE($B$3+1,2,10)</f>
        <v>44602</v>
      </c>
      <c r="W15" s="18"/>
      <c r="X15" s="17">
        <f>DATE($B$3+1,3,10)</f>
        <v>44630</v>
      </c>
      <c r="Y15" s="18"/>
    </row>
    <row r="16" spans="1:25" ht="18" customHeight="1" x14ac:dyDescent="0.15">
      <c r="B16" s="17">
        <f>DATE($B$3,4,11)</f>
        <v>44297</v>
      </c>
      <c r="C16" s="18"/>
      <c r="D16" s="17">
        <f>DATE($B$3,5,11)</f>
        <v>44327</v>
      </c>
      <c r="E16" s="18"/>
      <c r="F16" s="17">
        <f>DATE($B$3,6,11)</f>
        <v>44358</v>
      </c>
      <c r="G16" s="18"/>
      <c r="H16" s="17">
        <f>DATE($B$3,7,11)</f>
        <v>44388</v>
      </c>
      <c r="I16" s="18"/>
      <c r="J16" s="17">
        <f>DATE($B$3,8,11)</f>
        <v>44419</v>
      </c>
      <c r="K16" s="18"/>
      <c r="L16" s="17">
        <f>DATE($B$3,9,11)</f>
        <v>44450</v>
      </c>
      <c r="M16" s="18"/>
      <c r="N16" s="17">
        <f>DATE($B$3,10,11)</f>
        <v>44480</v>
      </c>
      <c r="O16" s="18"/>
      <c r="P16" s="17">
        <f>DATE($B$3,11,11)</f>
        <v>44511</v>
      </c>
      <c r="Q16" s="19"/>
      <c r="R16" s="17">
        <f>DATE($B$3,12,11)</f>
        <v>44541</v>
      </c>
      <c r="S16" s="20"/>
      <c r="T16" s="17">
        <f>DATE($B$3+1,1,11)</f>
        <v>44572</v>
      </c>
      <c r="U16" s="21"/>
      <c r="V16" s="17">
        <f>DATE($B$3+1,2,11)</f>
        <v>44603</v>
      </c>
      <c r="W16" s="18"/>
      <c r="X16" s="17">
        <f>DATE($B$3+1,3,11)</f>
        <v>44631</v>
      </c>
      <c r="Y16" s="18"/>
    </row>
    <row r="17" spans="2:25" ht="18" customHeight="1" x14ac:dyDescent="0.15">
      <c r="B17" s="17">
        <f>DATE($B$3,4,12)</f>
        <v>44298</v>
      </c>
      <c r="C17" s="18"/>
      <c r="D17" s="17">
        <f>DATE($B$3,5,12)</f>
        <v>44328</v>
      </c>
      <c r="E17" s="18"/>
      <c r="F17" s="17">
        <f>DATE($B$3,6,12)</f>
        <v>44359</v>
      </c>
      <c r="G17" s="18"/>
      <c r="H17" s="17">
        <f>DATE($B$3,7,12)</f>
        <v>44389</v>
      </c>
      <c r="I17" s="18"/>
      <c r="J17" s="17">
        <f>DATE($B$3,8,12)</f>
        <v>44420</v>
      </c>
      <c r="K17" s="18"/>
      <c r="L17" s="17">
        <f>DATE($B$3,9,12)</f>
        <v>44451</v>
      </c>
      <c r="M17" s="18"/>
      <c r="N17" s="17">
        <f>DATE($B$3,10,12)</f>
        <v>44481</v>
      </c>
      <c r="O17" s="18"/>
      <c r="P17" s="17">
        <f>DATE($B$3,11,12)</f>
        <v>44512</v>
      </c>
      <c r="Q17" s="19"/>
      <c r="R17" s="17">
        <f>DATE($B$3,12,12)</f>
        <v>44542</v>
      </c>
      <c r="S17" s="20"/>
      <c r="T17" s="17">
        <f>DATE($B$3+1,1,12)</f>
        <v>44573</v>
      </c>
      <c r="U17" s="21"/>
      <c r="V17" s="17">
        <f>DATE($B$3+1,2,12)</f>
        <v>44604</v>
      </c>
      <c r="W17" s="18"/>
      <c r="X17" s="17">
        <f>DATE($B$3+1,3,12)</f>
        <v>44632</v>
      </c>
      <c r="Y17" s="18"/>
    </row>
    <row r="18" spans="2:25" ht="18" customHeight="1" x14ac:dyDescent="0.15">
      <c r="B18" s="17">
        <f>DATE($B$3,4,13)</f>
        <v>44299</v>
      </c>
      <c r="C18" s="18"/>
      <c r="D18" s="17">
        <f>DATE($B$3,5,13)</f>
        <v>44329</v>
      </c>
      <c r="E18" s="18"/>
      <c r="F18" s="17">
        <f>DATE($B$3,6,13)</f>
        <v>44360</v>
      </c>
      <c r="G18" s="18"/>
      <c r="H18" s="17">
        <f>DATE($B$3,7,13)</f>
        <v>44390</v>
      </c>
      <c r="I18" s="18"/>
      <c r="J18" s="17">
        <f>DATE($B$3,8,13)</f>
        <v>44421</v>
      </c>
      <c r="K18" s="18"/>
      <c r="L18" s="17">
        <f>DATE($B$3,9,13)</f>
        <v>44452</v>
      </c>
      <c r="M18" s="18"/>
      <c r="N18" s="17">
        <f>DATE($B$3,10,13)</f>
        <v>44482</v>
      </c>
      <c r="O18" s="18"/>
      <c r="P18" s="17">
        <f>DATE($B$3,11,13)</f>
        <v>44513</v>
      </c>
      <c r="Q18" s="19"/>
      <c r="R18" s="17">
        <f>DATE($B$3,12,13)</f>
        <v>44543</v>
      </c>
      <c r="S18" s="20"/>
      <c r="T18" s="17">
        <f>DATE($B$3+1,1,13)</f>
        <v>44574</v>
      </c>
      <c r="U18" s="21"/>
      <c r="V18" s="17">
        <f>DATE($B$3+1,2,13)</f>
        <v>44605</v>
      </c>
      <c r="W18" s="18"/>
      <c r="X18" s="17">
        <f>DATE($B$3+1,3,13)</f>
        <v>44633</v>
      </c>
      <c r="Y18" s="18"/>
    </row>
    <row r="19" spans="2:25" ht="18" customHeight="1" x14ac:dyDescent="0.15">
      <c r="B19" s="17">
        <f>DATE($B$3,4,14)</f>
        <v>44300</v>
      </c>
      <c r="C19" s="18"/>
      <c r="D19" s="17">
        <f>DATE($B$3,5,14)</f>
        <v>44330</v>
      </c>
      <c r="E19" s="18"/>
      <c r="F19" s="17">
        <f>DATE($B$3,6,14)</f>
        <v>44361</v>
      </c>
      <c r="G19" s="18"/>
      <c r="H19" s="17">
        <f>DATE($B$3,7,14)</f>
        <v>44391</v>
      </c>
      <c r="I19" s="18"/>
      <c r="J19" s="17">
        <f>DATE($B$3,8,14)</f>
        <v>44422</v>
      </c>
      <c r="K19" s="18"/>
      <c r="L19" s="17">
        <f>DATE($B$3,9,14)</f>
        <v>44453</v>
      </c>
      <c r="M19" s="18"/>
      <c r="N19" s="17">
        <f>DATE($B$3,10,14)</f>
        <v>44483</v>
      </c>
      <c r="O19" s="18"/>
      <c r="P19" s="17">
        <f>DATE($B$3,11,14)</f>
        <v>44514</v>
      </c>
      <c r="Q19" s="19"/>
      <c r="R19" s="17">
        <f>DATE($B$3,12,14)</f>
        <v>44544</v>
      </c>
      <c r="S19" s="20"/>
      <c r="T19" s="17">
        <f>DATE($B$3+1,1,14)</f>
        <v>44575</v>
      </c>
      <c r="U19" s="21"/>
      <c r="V19" s="17">
        <f>DATE($B$3+1,2,14)</f>
        <v>44606</v>
      </c>
      <c r="W19" s="18"/>
      <c r="X19" s="17">
        <f>DATE($B$3+1,3,14)</f>
        <v>44634</v>
      </c>
      <c r="Y19" s="18"/>
    </row>
    <row r="20" spans="2:25" ht="18" customHeight="1" x14ac:dyDescent="0.15">
      <c r="B20" s="17">
        <f>DATE($B$3,4,15)</f>
        <v>44301</v>
      </c>
      <c r="C20" s="18"/>
      <c r="D20" s="17">
        <f>DATE($B$3,5,15)</f>
        <v>44331</v>
      </c>
      <c r="E20" s="18"/>
      <c r="F20" s="17">
        <f>DATE($B$3,6,15)</f>
        <v>44362</v>
      </c>
      <c r="G20" s="18"/>
      <c r="H20" s="17">
        <f>DATE($B$3,7,15)</f>
        <v>44392</v>
      </c>
      <c r="I20" s="18"/>
      <c r="J20" s="17">
        <f>DATE($B$3,8,15)</f>
        <v>44423</v>
      </c>
      <c r="K20" s="18"/>
      <c r="L20" s="17">
        <f>DATE($B$3,9,15)</f>
        <v>44454</v>
      </c>
      <c r="M20" s="18"/>
      <c r="N20" s="17">
        <f>DATE($B$3,10,15)</f>
        <v>44484</v>
      </c>
      <c r="O20" s="18"/>
      <c r="P20" s="17">
        <f>DATE($B$3,11,15)</f>
        <v>44515</v>
      </c>
      <c r="Q20" s="19"/>
      <c r="R20" s="17">
        <f>DATE($B$3,12,15)</f>
        <v>44545</v>
      </c>
      <c r="S20" s="20"/>
      <c r="T20" s="17">
        <f>DATE($B$3+1,1,15)</f>
        <v>44576</v>
      </c>
      <c r="U20" s="21"/>
      <c r="V20" s="17">
        <f>DATE($B$3+1,2,15)</f>
        <v>44607</v>
      </c>
      <c r="W20" s="18"/>
      <c r="X20" s="17">
        <f>DATE($B$3+1,3,15)</f>
        <v>44635</v>
      </c>
      <c r="Y20" s="18"/>
    </row>
    <row r="21" spans="2:25" ht="18" customHeight="1" x14ac:dyDescent="0.15">
      <c r="B21" s="17">
        <f>DATE($B$3,4,16)</f>
        <v>44302</v>
      </c>
      <c r="C21" s="18"/>
      <c r="D21" s="17">
        <f>DATE($B$3,5,16)</f>
        <v>44332</v>
      </c>
      <c r="E21" s="18"/>
      <c r="F21" s="17">
        <f>DATE($B$3,6,16)</f>
        <v>44363</v>
      </c>
      <c r="G21" s="18"/>
      <c r="H21" s="17">
        <f>DATE($B$3,7,16)</f>
        <v>44393</v>
      </c>
      <c r="I21" s="18"/>
      <c r="J21" s="17">
        <f>DATE($B$3,8,16)</f>
        <v>44424</v>
      </c>
      <c r="K21" s="18"/>
      <c r="L21" s="17">
        <f>DATE($B$3,9,16)</f>
        <v>44455</v>
      </c>
      <c r="M21" s="18"/>
      <c r="N21" s="17">
        <f>DATE($B$3,10,16)</f>
        <v>44485</v>
      </c>
      <c r="O21" s="18"/>
      <c r="P21" s="17">
        <f>DATE($B$3,11,16)</f>
        <v>44516</v>
      </c>
      <c r="Q21" s="19"/>
      <c r="R21" s="17">
        <f>DATE($B$3,12,16)</f>
        <v>44546</v>
      </c>
      <c r="S21" s="20"/>
      <c r="T21" s="17">
        <f>DATE($B$3+1,1,16)</f>
        <v>44577</v>
      </c>
      <c r="U21" s="21"/>
      <c r="V21" s="17">
        <f>DATE($B$3+1,2,16)</f>
        <v>44608</v>
      </c>
      <c r="W21" s="18"/>
      <c r="X21" s="17">
        <f>DATE($B$3+1,3,16)</f>
        <v>44636</v>
      </c>
      <c r="Y21" s="18"/>
    </row>
    <row r="22" spans="2:25" ht="18" customHeight="1" x14ac:dyDescent="0.15">
      <c r="B22" s="17">
        <f>DATE($B$3,4,17)</f>
        <v>44303</v>
      </c>
      <c r="C22" s="18"/>
      <c r="D22" s="17">
        <f>DATE($B$3,5,17)</f>
        <v>44333</v>
      </c>
      <c r="E22" s="18"/>
      <c r="F22" s="17">
        <f>DATE($B$3,6,17)</f>
        <v>44364</v>
      </c>
      <c r="G22" s="18"/>
      <c r="H22" s="17">
        <f>DATE($B$3,7,17)</f>
        <v>44394</v>
      </c>
      <c r="I22" s="18"/>
      <c r="J22" s="17">
        <f>DATE($B$3,8,17)</f>
        <v>44425</v>
      </c>
      <c r="K22" s="18"/>
      <c r="L22" s="17">
        <f>DATE($B$3,9,17)</f>
        <v>44456</v>
      </c>
      <c r="M22" s="18"/>
      <c r="N22" s="17">
        <f>DATE($B$3,10,17)</f>
        <v>44486</v>
      </c>
      <c r="O22" s="18"/>
      <c r="P22" s="17">
        <f>DATE($B$3,11,17)</f>
        <v>44517</v>
      </c>
      <c r="Q22" s="19"/>
      <c r="R22" s="17">
        <f>DATE($B$3,12,17)</f>
        <v>44547</v>
      </c>
      <c r="S22" s="20"/>
      <c r="T22" s="17">
        <f>DATE($B$3+1,1,17)</f>
        <v>44578</v>
      </c>
      <c r="U22" s="21"/>
      <c r="V22" s="17">
        <f>DATE($B$3+1,2,17)</f>
        <v>44609</v>
      </c>
      <c r="W22" s="18"/>
      <c r="X22" s="17">
        <f>DATE($B$3+1,3,17)</f>
        <v>44637</v>
      </c>
      <c r="Y22" s="18"/>
    </row>
    <row r="23" spans="2:25" ht="18" customHeight="1" x14ac:dyDescent="0.15">
      <c r="B23" s="17">
        <f>DATE($B$3,4,18)</f>
        <v>44304</v>
      </c>
      <c r="C23" s="18"/>
      <c r="D23" s="17">
        <f>DATE($B$3,5,18)</f>
        <v>44334</v>
      </c>
      <c r="E23" s="18"/>
      <c r="F23" s="17">
        <f>DATE($B$3,6,18)</f>
        <v>44365</v>
      </c>
      <c r="G23" s="18"/>
      <c r="H23" s="17">
        <f>DATE($B$3,7,18)</f>
        <v>44395</v>
      </c>
      <c r="I23" s="18"/>
      <c r="J23" s="17">
        <f>DATE($B$3,8,18)</f>
        <v>44426</v>
      </c>
      <c r="K23" s="18"/>
      <c r="L23" s="17">
        <f>DATE($B$3,9,18)</f>
        <v>44457</v>
      </c>
      <c r="M23" s="18"/>
      <c r="N23" s="17">
        <f>DATE($B$3,10,18)</f>
        <v>44487</v>
      </c>
      <c r="O23" s="18"/>
      <c r="P23" s="17">
        <f>DATE($B$3,11,18)</f>
        <v>44518</v>
      </c>
      <c r="Q23" s="19"/>
      <c r="R23" s="17">
        <f>DATE($B$3,12,18)</f>
        <v>44548</v>
      </c>
      <c r="S23" s="20"/>
      <c r="T23" s="17">
        <f>DATE($B$3+1,1,18)</f>
        <v>44579</v>
      </c>
      <c r="U23" s="21"/>
      <c r="V23" s="17">
        <f>DATE($B$3+1,2,18)</f>
        <v>44610</v>
      </c>
      <c r="W23" s="18"/>
      <c r="X23" s="17">
        <f>DATE($B$3+1,3,18)</f>
        <v>44638</v>
      </c>
      <c r="Y23" s="18"/>
    </row>
    <row r="24" spans="2:25" ht="18" customHeight="1" x14ac:dyDescent="0.15">
      <c r="B24" s="17">
        <f>DATE($B$3,4,19)</f>
        <v>44305</v>
      </c>
      <c r="C24" s="18"/>
      <c r="D24" s="17">
        <f>DATE($B$3,5,19)</f>
        <v>44335</v>
      </c>
      <c r="E24" s="18"/>
      <c r="F24" s="17">
        <f>DATE($B$3,6,19)</f>
        <v>44366</v>
      </c>
      <c r="G24" s="18"/>
      <c r="H24" s="17">
        <f>DATE($B$3,7,19)</f>
        <v>44396</v>
      </c>
      <c r="I24" s="18"/>
      <c r="J24" s="17">
        <f>DATE($B$3,8,19)</f>
        <v>44427</v>
      </c>
      <c r="K24" s="18"/>
      <c r="L24" s="17">
        <f>DATE($B$3,9,19)</f>
        <v>44458</v>
      </c>
      <c r="M24" s="18"/>
      <c r="N24" s="17">
        <f>DATE($B$3,10,19)</f>
        <v>44488</v>
      </c>
      <c r="O24" s="18"/>
      <c r="P24" s="17">
        <f>DATE($B$3,11,19)</f>
        <v>44519</v>
      </c>
      <c r="Q24" s="19"/>
      <c r="R24" s="17">
        <f>DATE($B$3,12,19)</f>
        <v>44549</v>
      </c>
      <c r="S24" s="20"/>
      <c r="T24" s="17">
        <f>DATE($B$3+1,1,19)</f>
        <v>44580</v>
      </c>
      <c r="U24" s="21"/>
      <c r="V24" s="17">
        <f>DATE($B$3+1,2,19)</f>
        <v>44611</v>
      </c>
      <c r="W24" s="18"/>
      <c r="X24" s="17">
        <f>DATE($B$3+1,3,19)</f>
        <v>44639</v>
      </c>
      <c r="Y24" s="18"/>
    </row>
    <row r="25" spans="2:25" ht="18" customHeight="1" x14ac:dyDescent="0.15">
      <c r="B25" s="17">
        <f>DATE($B$3,4,20)</f>
        <v>44306</v>
      </c>
      <c r="C25" s="18"/>
      <c r="D25" s="17">
        <f>DATE($B$3,5,20)</f>
        <v>44336</v>
      </c>
      <c r="E25" s="18"/>
      <c r="F25" s="17">
        <f>DATE($B$3,6,20)</f>
        <v>44367</v>
      </c>
      <c r="G25" s="18"/>
      <c r="H25" s="17">
        <f>DATE($B$3,7,20)</f>
        <v>44397</v>
      </c>
      <c r="I25" s="18"/>
      <c r="J25" s="17">
        <f>DATE($B$3,8,20)</f>
        <v>44428</v>
      </c>
      <c r="K25" s="18"/>
      <c r="L25" s="17">
        <f>DATE($B$3,9,20)</f>
        <v>44459</v>
      </c>
      <c r="M25" s="18"/>
      <c r="N25" s="17">
        <f>DATE($B$3,10,20)</f>
        <v>44489</v>
      </c>
      <c r="O25" s="18"/>
      <c r="P25" s="17">
        <f>DATE($B$3,11,20)</f>
        <v>44520</v>
      </c>
      <c r="Q25" s="19"/>
      <c r="R25" s="17">
        <f>DATE($B$3,12,20)</f>
        <v>44550</v>
      </c>
      <c r="S25" s="20"/>
      <c r="T25" s="17">
        <f>DATE($B$3+1,1,20)</f>
        <v>44581</v>
      </c>
      <c r="U25" s="21"/>
      <c r="V25" s="17">
        <f>DATE($B$3+1,2,20)</f>
        <v>44612</v>
      </c>
      <c r="W25" s="18"/>
      <c r="X25" s="17">
        <f>DATE($B$3+1,3,20)</f>
        <v>44640</v>
      </c>
      <c r="Y25" s="18"/>
    </row>
    <row r="26" spans="2:25" ht="18" customHeight="1" x14ac:dyDescent="0.15">
      <c r="B26" s="17">
        <f>DATE($B$3,4,21)</f>
        <v>44307</v>
      </c>
      <c r="C26" s="18"/>
      <c r="D26" s="17">
        <f>DATE($B$3,5,21)</f>
        <v>44337</v>
      </c>
      <c r="E26" s="18"/>
      <c r="F26" s="17">
        <f>DATE($B$3,6,21)</f>
        <v>44368</v>
      </c>
      <c r="G26" s="18"/>
      <c r="H26" s="17">
        <f>DATE($B$3,7,21)</f>
        <v>44398</v>
      </c>
      <c r="I26" s="18"/>
      <c r="J26" s="17">
        <f>DATE($B$3,8,21)</f>
        <v>44429</v>
      </c>
      <c r="K26" s="18"/>
      <c r="L26" s="17">
        <f>DATE($B$3,9,21)</f>
        <v>44460</v>
      </c>
      <c r="M26" s="18"/>
      <c r="N26" s="17">
        <f>DATE($B$3,10,21)</f>
        <v>44490</v>
      </c>
      <c r="O26" s="18"/>
      <c r="P26" s="17">
        <f>DATE($B$3,11,21)</f>
        <v>44521</v>
      </c>
      <c r="Q26" s="19"/>
      <c r="R26" s="17">
        <f>DATE($B$3,12,21)</f>
        <v>44551</v>
      </c>
      <c r="S26" s="20"/>
      <c r="T26" s="17">
        <f>DATE($B$3+1,1,21)</f>
        <v>44582</v>
      </c>
      <c r="U26" s="21"/>
      <c r="V26" s="17">
        <f>DATE($B$3+1,2,21)</f>
        <v>44613</v>
      </c>
      <c r="W26" s="18"/>
      <c r="X26" s="17">
        <f>DATE($B$3+1,3,21)</f>
        <v>44641</v>
      </c>
      <c r="Y26" s="18"/>
    </row>
    <row r="27" spans="2:25" ht="18" customHeight="1" x14ac:dyDescent="0.15">
      <c r="B27" s="17">
        <f>DATE($B$3,4,22)</f>
        <v>44308</v>
      </c>
      <c r="C27" s="18"/>
      <c r="D27" s="17">
        <f>DATE($B$3,5,22)</f>
        <v>44338</v>
      </c>
      <c r="E27" s="18"/>
      <c r="F27" s="17">
        <f>DATE($B$3,6,22)</f>
        <v>44369</v>
      </c>
      <c r="G27" s="18"/>
      <c r="H27" s="17">
        <f>DATE($B$3,7,22)</f>
        <v>44399</v>
      </c>
      <c r="I27" s="18"/>
      <c r="J27" s="17">
        <f>DATE($B$3,8,22)</f>
        <v>44430</v>
      </c>
      <c r="K27" s="18"/>
      <c r="L27" s="17">
        <f>DATE($B$3,9,22)</f>
        <v>44461</v>
      </c>
      <c r="M27" s="18"/>
      <c r="N27" s="17">
        <f>DATE($B$3,10,22)</f>
        <v>44491</v>
      </c>
      <c r="O27" s="18"/>
      <c r="P27" s="17">
        <f>DATE($B$3,11,22)</f>
        <v>44522</v>
      </c>
      <c r="Q27" s="19"/>
      <c r="R27" s="17">
        <f>DATE($B$3,12,22)</f>
        <v>44552</v>
      </c>
      <c r="S27" s="20"/>
      <c r="T27" s="17">
        <f>DATE($B$3+1,1,22)</f>
        <v>44583</v>
      </c>
      <c r="U27" s="21"/>
      <c r="V27" s="17">
        <f>DATE($B$3+1,2,22)</f>
        <v>44614</v>
      </c>
      <c r="W27" s="18"/>
      <c r="X27" s="17">
        <f>DATE($B$3+1,3,22)</f>
        <v>44642</v>
      </c>
      <c r="Y27" s="18"/>
    </row>
    <row r="28" spans="2:25" ht="18" customHeight="1" x14ac:dyDescent="0.15">
      <c r="B28" s="17">
        <f>DATE($B$3,4,23)</f>
        <v>44309</v>
      </c>
      <c r="C28" s="18"/>
      <c r="D28" s="17">
        <f>DATE($B$3,5,23)</f>
        <v>44339</v>
      </c>
      <c r="E28" s="18"/>
      <c r="F28" s="17">
        <f>DATE($B$3,6,23)</f>
        <v>44370</v>
      </c>
      <c r="G28" s="18"/>
      <c r="H28" s="17">
        <f>DATE($B$3,7,23)</f>
        <v>44400</v>
      </c>
      <c r="I28" s="18"/>
      <c r="J28" s="17">
        <f>DATE($B$3,8,23)</f>
        <v>44431</v>
      </c>
      <c r="K28" s="18"/>
      <c r="L28" s="17">
        <f>DATE($B$3,9,23)</f>
        <v>44462</v>
      </c>
      <c r="M28" s="18"/>
      <c r="N28" s="17">
        <f>DATE($B$3,10,23)</f>
        <v>44492</v>
      </c>
      <c r="O28" s="18"/>
      <c r="P28" s="17">
        <f>DATE($B$3,11,23)</f>
        <v>44523</v>
      </c>
      <c r="Q28" s="19"/>
      <c r="R28" s="17">
        <f>DATE($B$3,12,23)</f>
        <v>44553</v>
      </c>
      <c r="S28" s="20"/>
      <c r="T28" s="17">
        <f>DATE($B$3+1,1,23)</f>
        <v>44584</v>
      </c>
      <c r="U28" s="21"/>
      <c r="V28" s="17">
        <f>DATE($B$3+1,2,23)</f>
        <v>44615</v>
      </c>
      <c r="W28" s="18"/>
      <c r="X28" s="17">
        <f>DATE($B$3+1,3,23)</f>
        <v>44643</v>
      </c>
      <c r="Y28" s="18"/>
    </row>
    <row r="29" spans="2:25" ht="18" customHeight="1" x14ac:dyDescent="0.15">
      <c r="B29" s="17">
        <f>DATE($B$3,4,24)</f>
        <v>44310</v>
      </c>
      <c r="C29" s="18"/>
      <c r="D29" s="17">
        <f>DATE($B$3,5,24)</f>
        <v>44340</v>
      </c>
      <c r="E29" s="18"/>
      <c r="F29" s="17">
        <f>DATE($B$3,6,24)</f>
        <v>44371</v>
      </c>
      <c r="G29" s="18"/>
      <c r="H29" s="17">
        <f>DATE($B$3,7,24)</f>
        <v>44401</v>
      </c>
      <c r="I29" s="18"/>
      <c r="J29" s="17">
        <f>DATE($B$3,8,24)</f>
        <v>44432</v>
      </c>
      <c r="K29" s="18"/>
      <c r="L29" s="17">
        <f>DATE($B$3,9,24)</f>
        <v>44463</v>
      </c>
      <c r="M29" s="18"/>
      <c r="N29" s="17">
        <f>DATE($B$3,10,24)</f>
        <v>44493</v>
      </c>
      <c r="O29" s="18"/>
      <c r="P29" s="17">
        <f>DATE($B$3,11,24)</f>
        <v>44524</v>
      </c>
      <c r="Q29" s="19"/>
      <c r="R29" s="17">
        <f>DATE($B$3,12,24)</f>
        <v>44554</v>
      </c>
      <c r="S29" s="20"/>
      <c r="T29" s="17">
        <f>DATE($B$3+1,1,24)</f>
        <v>44585</v>
      </c>
      <c r="U29" s="21"/>
      <c r="V29" s="17">
        <f>DATE($B$3+1,2,24)</f>
        <v>44616</v>
      </c>
      <c r="W29" s="18"/>
      <c r="X29" s="17">
        <f>DATE($B$3+1,3,24)</f>
        <v>44644</v>
      </c>
      <c r="Y29" s="18"/>
    </row>
    <row r="30" spans="2:25" ht="18" customHeight="1" x14ac:dyDescent="0.15">
      <c r="B30" s="17">
        <f>DATE($B$3,4,25)</f>
        <v>44311</v>
      </c>
      <c r="C30" s="18"/>
      <c r="D30" s="17">
        <f>DATE($B$3,5,25)</f>
        <v>44341</v>
      </c>
      <c r="E30" s="18"/>
      <c r="F30" s="17">
        <f>DATE($B$3,6,25)</f>
        <v>44372</v>
      </c>
      <c r="G30" s="18"/>
      <c r="H30" s="17">
        <f>DATE($B$3,7,25)</f>
        <v>44402</v>
      </c>
      <c r="I30" s="18"/>
      <c r="J30" s="17">
        <f>DATE($B$3,8,25)</f>
        <v>44433</v>
      </c>
      <c r="K30" s="18"/>
      <c r="L30" s="17">
        <f>DATE($B$3,9,25)</f>
        <v>44464</v>
      </c>
      <c r="M30" s="18"/>
      <c r="N30" s="17">
        <f>DATE($B$3,10,25)</f>
        <v>44494</v>
      </c>
      <c r="O30" s="18"/>
      <c r="P30" s="17">
        <f>DATE($B$3,11,25)</f>
        <v>44525</v>
      </c>
      <c r="Q30" s="19"/>
      <c r="R30" s="17">
        <f>DATE($B$3,12,25)</f>
        <v>44555</v>
      </c>
      <c r="S30" s="20"/>
      <c r="T30" s="17">
        <f>DATE($B$3+1,1,25)</f>
        <v>44586</v>
      </c>
      <c r="U30" s="21"/>
      <c r="V30" s="17">
        <f>DATE($B$3+1,2,25)</f>
        <v>44617</v>
      </c>
      <c r="W30" s="18"/>
      <c r="X30" s="17">
        <f>DATE($B$3+1,3,25)</f>
        <v>44645</v>
      </c>
      <c r="Y30" s="18"/>
    </row>
    <row r="31" spans="2:25" ht="18" customHeight="1" x14ac:dyDescent="0.15">
      <c r="B31" s="17">
        <f>DATE($B$3,4,26)</f>
        <v>44312</v>
      </c>
      <c r="C31" s="18"/>
      <c r="D31" s="17">
        <f>DATE($B$3,5,26)</f>
        <v>44342</v>
      </c>
      <c r="E31" s="18"/>
      <c r="F31" s="17">
        <f>DATE($B$3,6,26)</f>
        <v>44373</v>
      </c>
      <c r="G31" s="18"/>
      <c r="H31" s="17">
        <f>DATE($B$3,7,26)</f>
        <v>44403</v>
      </c>
      <c r="I31" s="18"/>
      <c r="J31" s="17">
        <f>DATE($B$3,8,26)</f>
        <v>44434</v>
      </c>
      <c r="K31" s="18"/>
      <c r="L31" s="17">
        <f>DATE($B$3,9,26)</f>
        <v>44465</v>
      </c>
      <c r="M31" s="18"/>
      <c r="N31" s="17">
        <f>DATE($B$3,10,26)</f>
        <v>44495</v>
      </c>
      <c r="O31" s="18"/>
      <c r="P31" s="17">
        <f>DATE($B$3,11,26)</f>
        <v>44526</v>
      </c>
      <c r="Q31" s="19"/>
      <c r="R31" s="17">
        <f>DATE($B$3,12,26)</f>
        <v>44556</v>
      </c>
      <c r="S31" s="20"/>
      <c r="T31" s="17">
        <f>DATE($B$3+1,1,26)</f>
        <v>44587</v>
      </c>
      <c r="U31" s="21"/>
      <c r="V31" s="17">
        <f>DATE($B$3+1,2,26)</f>
        <v>44618</v>
      </c>
      <c r="W31" s="18"/>
      <c r="X31" s="17">
        <f>DATE($B$3+1,3,26)</f>
        <v>44646</v>
      </c>
      <c r="Y31" s="18"/>
    </row>
    <row r="32" spans="2:25" ht="18" customHeight="1" x14ac:dyDescent="0.15">
      <c r="B32" s="17">
        <f>DATE($B$3,4,27)</f>
        <v>44313</v>
      </c>
      <c r="C32" s="18"/>
      <c r="D32" s="17">
        <f>DATE($B$3,5,27)</f>
        <v>44343</v>
      </c>
      <c r="E32" s="18"/>
      <c r="F32" s="17">
        <f>DATE($B$3,6,27)</f>
        <v>44374</v>
      </c>
      <c r="G32" s="18"/>
      <c r="H32" s="17">
        <f>DATE($B$3,7,27)</f>
        <v>44404</v>
      </c>
      <c r="I32" s="18"/>
      <c r="J32" s="17">
        <f>DATE($B$3,8,27)</f>
        <v>44435</v>
      </c>
      <c r="K32" s="18"/>
      <c r="L32" s="17">
        <f>DATE($B$3,9,27)</f>
        <v>44466</v>
      </c>
      <c r="M32" s="18"/>
      <c r="N32" s="17">
        <f>DATE($B$3,10,27)</f>
        <v>44496</v>
      </c>
      <c r="O32" s="18"/>
      <c r="P32" s="17">
        <f>DATE($B$3,11,27)</f>
        <v>44527</v>
      </c>
      <c r="Q32" s="19"/>
      <c r="R32" s="17">
        <f>DATE($B$3,12,27)</f>
        <v>44557</v>
      </c>
      <c r="S32" s="20"/>
      <c r="T32" s="17">
        <f>DATE($B$3+1,1,27)</f>
        <v>44588</v>
      </c>
      <c r="U32" s="21"/>
      <c r="V32" s="17">
        <f>DATE($B$3+1,2,27)</f>
        <v>44619</v>
      </c>
      <c r="W32" s="18"/>
      <c r="X32" s="17">
        <f>DATE($B$3+1,3,27)</f>
        <v>44647</v>
      </c>
      <c r="Y32" s="18"/>
    </row>
    <row r="33" spans="2:25" ht="18" customHeight="1" x14ac:dyDescent="0.15">
      <c r="B33" s="17">
        <f>DATE($B$3,4,28)</f>
        <v>44314</v>
      </c>
      <c r="C33" s="18"/>
      <c r="D33" s="17">
        <f>DATE($B$3,5,28)</f>
        <v>44344</v>
      </c>
      <c r="E33" s="18"/>
      <c r="F33" s="17">
        <f>DATE($B$3,6,28)</f>
        <v>44375</v>
      </c>
      <c r="G33" s="18"/>
      <c r="H33" s="17">
        <f>DATE($B$3,7,28)</f>
        <v>44405</v>
      </c>
      <c r="I33" s="18"/>
      <c r="J33" s="17">
        <f>DATE($B$3,8,28)</f>
        <v>44436</v>
      </c>
      <c r="K33" s="18"/>
      <c r="L33" s="17">
        <f>DATE($B$3,9,28)</f>
        <v>44467</v>
      </c>
      <c r="M33" s="18"/>
      <c r="N33" s="17">
        <f>DATE($B$3,10,28)</f>
        <v>44497</v>
      </c>
      <c r="O33" s="18"/>
      <c r="P33" s="17">
        <f>DATE($B$3,11,28)</f>
        <v>44528</v>
      </c>
      <c r="Q33" s="19"/>
      <c r="R33" s="17">
        <f>DATE($B$3,12,28)</f>
        <v>44558</v>
      </c>
      <c r="S33" s="20"/>
      <c r="T33" s="17">
        <f>DATE($B$3+1,1,28)</f>
        <v>44589</v>
      </c>
      <c r="U33" s="21"/>
      <c r="V33" s="17">
        <f>DATE($B$3+1,2,28)</f>
        <v>44620</v>
      </c>
      <c r="W33" s="18"/>
      <c r="X33" s="17">
        <f>DATE($B$3+1,3,28)</f>
        <v>44648</v>
      </c>
      <c r="Y33" s="18"/>
    </row>
    <row r="34" spans="2:25" ht="18" customHeight="1" x14ac:dyDescent="0.15">
      <c r="B34" s="17">
        <f>IF(MONTH(DATE($B$3,4,29))=4,DATE($B$3,4,29),"")</f>
        <v>44315</v>
      </c>
      <c r="C34" s="18"/>
      <c r="D34" s="17">
        <f>IF(MONTH(DATE($B$3,5,29))=5,DATE($B$3,5,29),"")</f>
        <v>44345</v>
      </c>
      <c r="E34" s="18"/>
      <c r="F34" s="17">
        <f>IF(MONTH(DATE($B$3,6,29))=6,DATE($B$3,6,29),"")</f>
        <v>44376</v>
      </c>
      <c r="G34" s="18"/>
      <c r="H34" s="17">
        <f>IF(MONTH(DATE($B$3,7,29))=7,DATE($B$3,7,29),"")</f>
        <v>44406</v>
      </c>
      <c r="I34" s="18"/>
      <c r="J34" s="17">
        <f>IF(MONTH(DATE($B$3,8,29))=8,DATE($B$3,8,29),"")</f>
        <v>44437</v>
      </c>
      <c r="K34" s="18"/>
      <c r="L34" s="17">
        <f>IF(MONTH(DATE($B$3,9,29))=9,DATE($B$3,9,29),"")</f>
        <v>44468</v>
      </c>
      <c r="M34" s="18"/>
      <c r="N34" s="17">
        <f>IF(MONTH(DATE($B$3,10,29))=10,DATE($B$3,10,29),"")</f>
        <v>44498</v>
      </c>
      <c r="O34" s="18"/>
      <c r="P34" s="17">
        <f>IF(MONTH(DATE($B$3,11,29))=11,DATE($B$3,11,29),"")</f>
        <v>44529</v>
      </c>
      <c r="Q34" s="19"/>
      <c r="R34" s="17">
        <f>IF(MONTH(DATE($B$3,12,29))=12,DATE($B$3,12,29),"")</f>
        <v>44559</v>
      </c>
      <c r="S34" s="20"/>
      <c r="T34" s="17">
        <f>IF(MONTH(DATE($B$3+1,1,29))=1,DATE($B$3+1,1,29),"")</f>
        <v>44590</v>
      </c>
      <c r="U34" s="21"/>
      <c r="V34" s="17" t="str">
        <f>IF(MONTH(DATE($B$3+1,2,29))=2,DATE($B$3+1,2,29),"")</f>
        <v/>
      </c>
      <c r="W34" s="18"/>
      <c r="X34" s="17">
        <f>IF(MONTH(DATE($B$3+1,3,29))=3,DATE($B$3+1,3,29),"")</f>
        <v>44649</v>
      </c>
      <c r="Y34" s="18"/>
    </row>
    <row r="35" spans="2:25" ht="18" customHeight="1" x14ac:dyDescent="0.15">
      <c r="B35" s="17">
        <f>IF(MONTH(DATE($B$3,4,30))=4,DATE($B$3,4,30),"")</f>
        <v>44316</v>
      </c>
      <c r="C35" s="18"/>
      <c r="D35" s="17">
        <f>IF(MONTH(DATE($B$3,5,30))=5,DATE($B$3,5,30),"")</f>
        <v>44346</v>
      </c>
      <c r="E35" s="18"/>
      <c r="F35" s="17">
        <f>IF(MONTH(DATE($B$3,6,30))=6,DATE($B$3,6,30),"")</f>
        <v>44377</v>
      </c>
      <c r="G35" s="18"/>
      <c r="H35" s="17">
        <f>IF(MONTH(DATE($B$3,7,30))=7,DATE($B$3,7,30),"")</f>
        <v>44407</v>
      </c>
      <c r="I35" s="18"/>
      <c r="J35" s="17">
        <f>IF(MONTH(DATE($B$3,8,30))=8,DATE($B$3,8,30),"")</f>
        <v>44438</v>
      </c>
      <c r="K35" s="18"/>
      <c r="L35" s="17">
        <f>IF(MONTH(DATE($B$3,9,30))=9,DATE($B$3,9,30),"")</f>
        <v>44469</v>
      </c>
      <c r="M35" s="18"/>
      <c r="N35" s="17">
        <f>IF(MONTH(DATE($B$3,10,30))=10,DATE($B$3,10,30),"")</f>
        <v>44499</v>
      </c>
      <c r="O35" s="18"/>
      <c r="P35" s="17">
        <f>IF(MONTH(DATE($B$3,11,30))=11,DATE($B$3,11,30),"")</f>
        <v>44530</v>
      </c>
      <c r="Q35" s="19"/>
      <c r="R35" s="17">
        <f>IF(MONTH(DATE($B$3,12,30))=12,DATE($B$3,12,30),"")</f>
        <v>44560</v>
      </c>
      <c r="S35" s="20"/>
      <c r="T35" s="17">
        <f>IF(MONTH(DATE($B$3+1,1,30))=1,DATE($B$3+1,1,30),"")</f>
        <v>44591</v>
      </c>
      <c r="U35" s="21"/>
      <c r="V35" s="17" t="str">
        <f>IF(MONTH(DATE($B$3+1,2,30))=2,DATE($B$3+1,2,30),"")</f>
        <v/>
      </c>
      <c r="W35" s="18"/>
      <c r="X35" s="17">
        <f>IF(MONTH(DATE($B$3+1,3,30))=3,DATE($B$3+1,3,30),"")</f>
        <v>44650</v>
      </c>
      <c r="Y35" s="18"/>
    </row>
    <row r="36" spans="2:25" ht="18" customHeight="1" x14ac:dyDescent="0.15">
      <c r="B36" s="22" t="str">
        <f>IF(MONTH(DATE($B$3,4,31))=4,DATE($B$3,4,31),"")</f>
        <v/>
      </c>
      <c r="C36" s="23"/>
      <c r="D36" s="22">
        <f>IF(MONTH(DATE($B$3,5,31))=5,DATE($B$3,5,31),"")</f>
        <v>44347</v>
      </c>
      <c r="E36" s="23"/>
      <c r="F36" s="22" t="str">
        <f>IF(MONTH(DATE($B$3,6,31))=6,DATE($B$3,6,31),"")</f>
        <v/>
      </c>
      <c r="G36" s="23"/>
      <c r="H36" s="22">
        <f>IF(MONTH(DATE($B$3,7,31))=7,DATE($B$3,7,31),"")</f>
        <v>44408</v>
      </c>
      <c r="I36" s="23"/>
      <c r="J36" s="22">
        <f>IF(MONTH(DATE($B$3,8,31))=8,DATE($B$3,8,31),"")</f>
        <v>44439</v>
      </c>
      <c r="K36" s="23"/>
      <c r="L36" s="22" t="str">
        <f>IF(MONTH(DATE($B$3,9,31))=9,DATE($B$3,9,31),"")</f>
        <v/>
      </c>
      <c r="M36" s="23"/>
      <c r="N36" s="22">
        <f>IF(MONTH(DATE($B$3,10,31))=10,DATE($B$3,10,31),"")</f>
        <v>44500</v>
      </c>
      <c r="O36" s="23"/>
      <c r="P36" s="22" t="str">
        <f>IF(MONTH(DATE($B$3,11,31))=11,DATE($B$3,11,31),"")</f>
        <v/>
      </c>
      <c r="Q36" s="24"/>
      <c r="R36" s="22">
        <f>IF(MONTH(DATE($B$3,12,31))=12,DATE($B$3,12,31),"")</f>
        <v>44561</v>
      </c>
      <c r="S36" s="25"/>
      <c r="T36" s="22">
        <f>IF(MONTH(DATE($B$3+1,1,31))=1,DATE($B$3+1,1,31),"")</f>
        <v>44592</v>
      </c>
      <c r="U36" s="26"/>
      <c r="V36" s="22" t="str">
        <f>IF(MONTH(DATE($B$3+1,2,31))=2,DATE($B$3+1,2,31),"")</f>
        <v/>
      </c>
      <c r="W36" s="23"/>
      <c r="X36" s="22">
        <f>IF(MONTH(DATE($B$3+1,3,31))=3,DATE($B$3+1,3,31),"")</f>
        <v>44651</v>
      </c>
      <c r="Y36" s="23"/>
    </row>
  </sheetData>
  <mergeCells count="14">
    <mergeCell ref="V5:W5"/>
    <mergeCell ref="X5:Y5"/>
    <mergeCell ref="H5:I5"/>
    <mergeCell ref="J5:K5"/>
    <mergeCell ref="L5:M5"/>
    <mergeCell ref="N5:O5"/>
    <mergeCell ref="P5:Q5"/>
    <mergeCell ref="R5:S5"/>
    <mergeCell ref="B5:C5"/>
    <mergeCell ref="D5:E5"/>
    <mergeCell ref="F5:G5"/>
    <mergeCell ref="T5:U5"/>
    <mergeCell ref="B3:C3"/>
    <mergeCell ref="K3:Q3"/>
  </mergeCells>
  <phoneticPr fontId="1" alignment="distributed"/>
  <conditionalFormatting sqref="H6:I36">
    <cfRule type="expression" dxfId="23" priority="23" stopIfTrue="1">
      <formula>WEEKDAY($H6)=7</formula>
    </cfRule>
    <cfRule type="expression" dxfId="22" priority="24" stopIfTrue="1">
      <formula>WEEKDAY($H6)=1</formula>
    </cfRule>
  </conditionalFormatting>
  <conditionalFormatting sqref="J6:K36">
    <cfRule type="expression" dxfId="21" priority="21" stopIfTrue="1">
      <formula>WEEKDAY($J6)=7</formula>
    </cfRule>
    <cfRule type="expression" dxfId="20" priority="22" stopIfTrue="1">
      <formula>WEEKDAY($J6)=1</formula>
    </cfRule>
  </conditionalFormatting>
  <conditionalFormatting sqref="L6:M36">
    <cfRule type="expression" dxfId="19" priority="19" stopIfTrue="1">
      <formula>WEEKDAY($L6)=7</formula>
    </cfRule>
    <cfRule type="expression" dxfId="18" priority="20" stopIfTrue="1">
      <formula>WEEKDAY($L6)=1</formula>
    </cfRule>
  </conditionalFormatting>
  <conditionalFormatting sqref="N6:O36">
    <cfRule type="expression" dxfId="17" priority="17" stopIfTrue="1">
      <formula>WEEKDAY($N6)=7</formula>
    </cfRule>
    <cfRule type="expression" dxfId="16" priority="18" stopIfTrue="1">
      <formula>WEEKDAY($N6)=1</formula>
    </cfRule>
  </conditionalFormatting>
  <conditionalFormatting sqref="P6:Q36">
    <cfRule type="expression" dxfId="15" priority="15" stopIfTrue="1">
      <formula>WEEKDAY($P6)=7</formula>
    </cfRule>
    <cfRule type="expression" dxfId="14" priority="16" stopIfTrue="1">
      <formula>WEEKDAY($P6)=1</formula>
    </cfRule>
  </conditionalFormatting>
  <conditionalFormatting sqref="R6:R36">
    <cfRule type="expression" dxfId="13" priority="13" stopIfTrue="1">
      <formula>WEEKDAY($R6)=7</formula>
    </cfRule>
    <cfRule type="expression" dxfId="12" priority="14" stopIfTrue="1">
      <formula>WEEKDAY($R6)=1</formula>
    </cfRule>
  </conditionalFormatting>
  <conditionalFormatting sqref="T6:U36">
    <cfRule type="expression" dxfId="11" priority="11" stopIfTrue="1">
      <formula>WEEKDAY($T6)=7</formula>
    </cfRule>
    <cfRule type="expression" dxfId="10" priority="12" stopIfTrue="1">
      <formula>WEEKDAY($T6)=1</formula>
    </cfRule>
  </conditionalFormatting>
  <conditionalFormatting sqref="V6:W36">
    <cfRule type="expression" dxfId="9" priority="9" stopIfTrue="1">
      <formula>WEEKDAY($V6)=7</formula>
    </cfRule>
    <cfRule type="expression" dxfId="8" priority="10" stopIfTrue="1">
      <formula>WEEKDAY($V6)=1</formula>
    </cfRule>
  </conditionalFormatting>
  <conditionalFormatting sqref="X6:Y36">
    <cfRule type="expression" dxfId="7" priority="7" stopIfTrue="1">
      <formula>WEEKDAY($X6)=7</formula>
    </cfRule>
    <cfRule type="expression" dxfId="6" priority="8" stopIfTrue="1">
      <formula>WEEKDAY($X6)=1</formula>
    </cfRule>
  </conditionalFormatting>
  <conditionalFormatting sqref="B6:C36">
    <cfRule type="expression" dxfId="5" priority="41" stopIfTrue="1">
      <formula>WEEKDAY($B6)=7</formula>
    </cfRule>
    <cfRule type="expression" dxfId="4" priority="42" stopIfTrue="1">
      <formula>WEEKDAY($B6)=1</formula>
    </cfRule>
  </conditionalFormatting>
  <conditionalFormatting sqref="D6:E36">
    <cfRule type="expression" dxfId="3" priority="43" stopIfTrue="1">
      <formula>WEEKDAY($D6)=7</formula>
    </cfRule>
    <cfRule type="expression" dxfId="2" priority="44" stopIfTrue="1">
      <formula>WEEKDAY($D6)=1</formula>
    </cfRule>
  </conditionalFormatting>
  <conditionalFormatting sqref="F6:G36">
    <cfRule type="expression" dxfId="1" priority="45" stopIfTrue="1">
      <formula>WEEKDAY($F6)=7</formula>
    </cfRule>
    <cfRule type="expression" dxfId="0" priority="46" stopIfTrue="1">
      <formula>WEEKDAY($F6)=1</formula>
    </cfRule>
  </conditionalFormatting>
  <hyperlinks>
    <hyperlink ref="A1" r:id="rId1" xr:uid="{DFDC19CE-27FC-4F1E-8277-B93F2E38BEC4}"/>
  </hyperlinks>
  <printOptions horizontalCentered="1" verticalCentered="1"/>
  <pageMargins left="0.23" right="0.13" top="0.21" bottom="0.17" header="0.18" footer="0.12"/>
  <pageSetup paperSize="9" orientation="landscape" horizontalDpi="4294967293" verticalDpi="4294967293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template-free-download.jp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テンプレートの無料ダウンロード</dc:title>
  <dc:creator>inbl</dc:creator>
  <cp:lastModifiedBy>inbl</cp:lastModifiedBy>
  <cp:lastPrinted>2021-02-23T01:38:22Z</cp:lastPrinted>
  <dcterms:created xsi:type="dcterms:W3CDTF">2013-12-18T12:50:30Z</dcterms:created>
  <dcterms:modified xsi:type="dcterms:W3CDTF">2021-02-23T01:39:17Z</dcterms:modified>
</cp:coreProperties>
</file>